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3" i="1"/>
  <c r="B44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C7"/>
  <c r="B7"/>
  <c r="A7"/>
</calcChain>
</file>

<file path=xl/sharedStrings.xml><?xml version="1.0" encoding="utf-8"?>
<sst xmlns="http://schemas.openxmlformats.org/spreadsheetml/2006/main" count="44" uniqueCount="37">
  <si>
    <t>Отчет № 9. 31.10.2019 16:00:40</t>
  </si>
  <si>
    <t>Выборы депутатов Краснинской районной Думы шестого созыва</t>
  </si>
  <si>
    <t>ИКМО "Краснинский район" Смоленской области</t>
  </si>
  <si>
    <t>По состоянию на 18.10.2019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</si>
  <si>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</si>
  <si>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</si>
  <si>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</si>
  <si>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</si>
  <si>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</si>
  <si>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</si>
  <si>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</si>
  <si>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</si>
  <si>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</si>
  <si>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</si>
  <si>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</si>
  <si>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</si>
  <si>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</si>
  <si>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</si>
  <si>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</si>
  <si>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</si>
  <si>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</si>
  <si>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</si>
  <si>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</si>
  <si>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</si>
  <si>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</si>
  <si>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</si>
  <si>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</si>
  <si>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</si>
  <si>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</si>
  <si>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</si>
  <si>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</si>
  <si>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</si>
  <si>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</si>
  <si>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</si>
  <si>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4.</t>
  </si>
  <si>
    <t>"Итого по кандидатам"</t>
  </si>
  <si>
    <t>Сводные сведения о поступлении и расходовании средств избирательных фондов кандидатов (на итоговых основании итоговых финансовых отчетов)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</si>
</sst>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shrinkToFit="1"/>
    </xf>
    <xf numFmtId="0" fontId="4" fillId="3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4"/>
  <sheetViews>
    <sheetView tabSelected="1" workbookViewId="0">
      <selection activeCell="A2" sqref="A2:BH2"/>
    </sheetView>
  </sheetViews>
  <sheetFormatPr defaultRowHeight="15"/>
  <cols>
    <col min="1" max="1" width="5.7109375" customWidth="1"/>
    <col min="2" max="2" width="30.140625" customWidth="1"/>
    <col min="3" max="3" width="8.42578125" customWidth="1"/>
    <col min="4" max="4" width="11" customWidth="1"/>
    <col min="5" max="5" width="6.7109375" customWidth="1"/>
    <col min="6" max="6" width="5.85546875" customWidth="1"/>
    <col min="7" max="7" width="6.5703125" customWidth="1"/>
    <col min="8" max="8" width="5.28515625" customWidth="1"/>
    <col min="9" max="9" width="6" customWidth="1"/>
    <col min="10" max="10" width="6.7109375" customWidth="1"/>
    <col min="11" max="60" width="6.5703125" customWidth="1"/>
  </cols>
  <sheetData>
    <row r="1" spans="1:60" ht="15" customHeight="1">
      <c r="BH1" s="1" t="s">
        <v>0</v>
      </c>
    </row>
    <row r="2" spans="1:60" ht="121.15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</row>
    <row r="3" spans="1:60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</row>
    <row r="5" spans="1:60">
      <c r="BH5" s="2" t="s">
        <v>3</v>
      </c>
    </row>
    <row r="6" spans="1:60">
      <c r="BH6" s="2" t="s">
        <v>4</v>
      </c>
    </row>
    <row r="7" spans="1:60" ht="227.25">
      <c r="A7" s="3" t="str">
        <f>"№ строки"</f>
        <v>№ строки</v>
      </c>
      <c r="B7" s="3" t="str">
        <f>"Строка финансового отчета"</f>
        <v>Строка финансового отчета</v>
      </c>
      <c r="C7" s="3" t="str">
        <f>"Шифр строки"</f>
        <v>Шифр строки</v>
      </c>
      <c r="D7" s="3" t="s">
        <v>35</v>
      </c>
      <c r="E7" s="9" t="str">
        <f>"Алипенкова Надежда Евгеньевна"</f>
        <v>Алипенкова Надежда Евгеньевна</v>
      </c>
      <c r="F7" s="9" t="str">
        <f>"Андреенков Игорь Анатольевич"</f>
        <v>Андреенков Игорь Анатольевич</v>
      </c>
      <c r="G7" s="9" t="str">
        <f>"Андреенков Игорь Анатольевич"</f>
        <v>Андреенков Игорь Анатольевич</v>
      </c>
      <c r="H7" s="9" t="str">
        <f>"Аникеева Надежда Михайловна"</f>
        <v>Аникеева Надежда Михайловна</v>
      </c>
      <c r="I7" s="9" t="str">
        <f>"Аржаная Галина Ивановна"</f>
        <v>Аржаная Галина Ивановна</v>
      </c>
      <c r="J7" s="9" t="str">
        <f>"Зайцев Олег Николаевич"</f>
        <v>Зайцев Олег Николаевич</v>
      </c>
      <c r="K7" s="9" t="str">
        <f>"Калашникова Валентина"</f>
        <v>Калашникова Валентина</v>
      </c>
      <c r="L7" s="9" t="str">
        <f>"Коршунов Владимир Викторович"</f>
        <v>Коршунов Владимир Викторович</v>
      </c>
      <c r="M7" s="9" t="str">
        <f>"Котанджян Гагик Симонович"</f>
        <v>Котанджян Гагик Симонович</v>
      </c>
      <c r="N7" s="9" t="str">
        <f>"Левчук Игорь Петрович"</f>
        <v>Левчук Игорь Петрович</v>
      </c>
      <c r="O7" s="9" t="str">
        <f>"Радченко Геннадий Михайлович"</f>
        <v>Радченко Геннадий Михайлович</v>
      </c>
      <c r="P7" s="9" t="str">
        <f>"Рябцев Сергей Валерьевич"</f>
        <v>Рябцев Сергей Валерьевич</v>
      </c>
      <c r="Q7" s="9" t="str">
        <f>"Тимощенкова Марина Анатольевна"</f>
        <v>Тимощенкова Марина Анатольевна</v>
      </c>
      <c r="R7" s="9" t="str">
        <f>"Трубочкин Иван Иванович"</f>
        <v>Трубочкин Иван Иванович</v>
      </c>
      <c r="S7" s="9" t="str">
        <f>"Филенков Дмитрий Анатольевич"</f>
        <v>Филенков Дмитрий Анатольевич</v>
      </c>
      <c r="T7" s="9" t="str">
        <f>"Чернин Геннадий Славиевич"</f>
        <v>Чернин Геннадий Славиевич</v>
      </c>
      <c r="U7" s="9" t="str">
        <f>"Шендалев Вячеслав Александрович"</f>
        <v>Шендалев Вячеслав Александрович</v>
      </c>
      <c r="V7" s="9" t="str">
        <f>"Избирательный округ (пятимандатный (№ 1)), всего"</f>
        <v>Избирательный округ (пятимандатный (№ 1)), всего</v>
      </c>
      <c r="W7" s="9" t="str">
        <f>"Васькин Алексей Александрович"</f>
        <v>Васькин Алексей Александрович</v>
      </c>
      <c r="X7" s="9" t="str">
        <f>"Герасимов Владимир Анатольевич"</f>
        <v>Герасимов Владимир Анатольевич</v>
      </c>
      <c r="Y7" s="9" t="str">
        <f>"Даренкова Лариса Александровна"</f>
        <v>Даренкова Лариса Александровна</v>
      </c>
      <c r="Z7" s="9" t="str">
        <f>"Журавлев Дмитрий Сергеевич"</f>
        <v>Журавлев Дмитрий Сергеевич</v>
      </c>
      <c r="AA7" s="9" t="str">
        <f>"Ковалева Татьяна Сергеевна"</f>
        <v>Ковалева Татьяна Сергеевна</v>
      </c>
      <c r="AB7" s="9" t="str">
        <f>"Коропова Любовь Кимовна"</f>
        <v>Коропова Любовь Кимовна</v>
      </c>
      <c r="AC7" s="9" t="str">
        <f>"Левшенков Александр Александрович"</f>
        <v>Левшенков Александр Александрович</v>
      </c>
      <c r="AD7" s="9" t="str">
        <f>"Морозов Сергей Викторович"</f>
        <v>Морозов Сергей Викторович</v>
      </c>
      <c r="AE7" s="9" t="str">
        <f>"Рябцев Виктор Сергеевич"</f>
        <v>Рябцев Виктор Сергеевич</v>
      </c>
      <c r="AF7" s="9" t="str">
        <f>"Саксонов Сергей Леонидович"</f>
        <v>Саксонов Сергей Леонидович</v>
      </c>
      <c r="AG7" s="9" t="str">
        <f>"Смирнов Дмитрий Дмитриевич"</f>
        <v>Смирнов Дмитрий Дмитриевич</v>
      </c>
      <c r="AH7" s="9" t="str">
        <f>"Тимошенков Игорь Владимирович"</f>
        <v>Тимошенков Игорь Владимирович</v>
      </c>
      <c r="AI7" s="9" t="str">
        <f>"Харламенков Василий Васильевич"</f>
        <v>Харламенков Василий Васильевич</v>
      </c>
      <c r="AJ7" s="9" t="str">
        <f>"Харламенков Василий Васильевич"</f>
        <v>Харламенков Василий Васильевич</v>
      </c>
      <c r="AK7" s="9" t="str">
        <f>"Хотченкова Татьяна Александровна"</f>
        <v>Хотченкова Татьяна Александровна</v>
      </c>
      <c r="AL7" s="9" t="str">
        <f>"Языненков Андрей Иванович"</f>
        <v>Языненков Андрей Иванович</v>
      </c>
      <c r="AM7" s="9" t="str">
        <f>"Избирательный округ (пятимандатный (№ 2)), всего"</f>
        <v>Избирательный округ (пятимандатный (№ 2)), всего</v>
      </c>
      <c r="AN7" s="9" t="str">
        <f>"Басова Елена Станиславовна"</f>
        <v>Басова Елена Станиславовна</v>
      </c>
      <c r="AO7" s="9" t="str">
        <f>"Высоцкий Николай Николаевич"</f>
        <v>Высоцкий Николай Николаевич</v>
      </c>
      <c r="AP7" s="9" t="str">
        <f>"Гордеев Николай Петрович"</f>
        <v>Гордеев Николай Петрович</v>
      </c>
      <c r="AQ7" s="9" t="str">
        <f>"Дудовцева Дина Станиславовна"</f>
        <v>Дудовцева Дина Станиславовна</v>
      </c>
      <c r="AR7" s="9" t="str">
        <f>"Дыко Александр Михайлович"</f>
        <v>Дыко Александр Михайлович</v>
      </c>
      <c r="AS7" s="9" t="str">
        <f>"Егорова Шохида Абдугаппаровна"</f>
        <v>Егорова Шохида Абдугаппаровна</v>
      </c>
      <c r="AT7" s="9" t="str">
        <f>"Егорова Шохида Абдугаппаровна"</f>
        <v>Егорова Шохида Абдугаппаровна</v>
      </c>
      <c r="AU7" s="9" t="str">
        <f>"Зазнов Владимир Михайлович"</f>
        <v>Зазнов Владимир Михайлович</v>
      </c>
      <c r="AV7" s="9" t="str">
        <f>"Копытенков Николай Ильич"</f>
        <v>Копытенков Николай Ильич</v>
      </c>
      <c r="AW7" s="9" t="str">
        <f>"Крупкина Юлия Владимировна"</f>
        <v>Крупкина Юлия Владимировна</v>
      </c>
      <c r="AX7" s="9" t="str">
        <f>"Кулешов Александр Владимирович"</f>
        <v>Кулешов Александр Владимирович</v>
      </c>
      <c r="AY7" s="9" t="str">
        <f>"Кулешов Александр Владимирович"</f>
        <v>Кулешов Александр Владимирович</v>
      </c>
      <c r="AZ7" s="9" t="str">
        <f>"Листопадова Мария Леонидовна"</f>
        <v>Листопадова Мария Леонидовна</v>
      </c>
      <c r="BA7" s="9" t="str">
        <f>"Пожилова Ольга Петровна"</f>
        <v>Пожилова Ольга Петровна</v>
      </c>
      <c r="BB7" s="9" t="str">
        <f>"Пожилова Ольга Петровна"</f>
        <v>Пожилова Ольга Петровна</v>
      </c>
      <c r="BC7" s="9" t="str">
        <f>"Птичкина Юлия Юрьевна"</f>
        <v>Птичкина Юлия Юрьевна</v>
      </c>
      <c r="BD7" s="9" t="str">
        <f>"Саксонов Игорь Леонидович"</f>
        <v>Саксонов Игорь Леонидович</v>
      </c>
      <c r="BE7" s="9" t="str">
        <f>"Струнова Оксана Анатольевна"</f>
        <v>Струнова Оксана Анатольевна</v>
      </c>
      <c r="BF7" s="9" t="str">
        <f>"Уразова Елена Михайловна"</f>
        <v>Уразова Елена Михайловна</v>
      </c>
      <c r="BG7" s="9" t="str">
        <f>"Целуев Сергей Михайлович"</f>
        <v>Целуев Сергей Михайлович</v>
      </c>
      <c r="BH7" s="9" t="str">
        <f>"Избирательный округ (пятимандатный (№ 3)), всего"</f>
        <v>Избирательный округ (пятимандатный (№ 3)), всего</v>
      </c>
    </row>
    <row r="8" spans="1:60">
      <c r="A8" s="4" t="s">
        <v>5</v>
      </c>
      <c r="B8" s="3" t="str">
        <f>"2"</f>
        <v>2</v>
      </c>
      <c r="C8" s="3">
        <v>3</v>
      </c>
      <c r="D8" s="3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>
        <v>41</v>
      </c>
      <c r="AP8" s="10">
        <v>42</v>
      </c>
      <c r="AQ8" s="10">
        <v>43</v>
      </c>
      <c r="AR8" s="10">
        <v>44</v>
      </c>
      <c r="AS8" s="10">
        <v>45</v>
      </c>
      <c r="AT8" s="10">
        <v>46</v>
      </c>
      <c r="AU8" s="10">
        <v>47</v>
      </c>
      <c r="AV8" s="10">
        <v>48</v>
      </c>
      <c r="AW8" s="10">
        <v>49</v>
      </c>
      <c r="AX8" s="10">
        <v>50</v>
      </c>
      <c r="AY8" s="10">
        <v>51</v>
      </c>
      <c r="AZ8" s="10">
        <v>52</v>
      </c>
      <c r="BA8" s="10">
        <v>53</v>
      </c>
      <c r="BB8" s="10">
        <v>54</v>
      </c>
      <c r="BC8" s="10">
        <v>55</v>
      </c>
      <c r="BD8" s="10">
        <v>56</v>
      </c>
      <c r="BE8" s="10">
        <v>57</v>
      </c>
      <c r="BF8" s="10">
        <v>58</v>
      </c>
      <c r="BG8" s="10">
        <v>59</v>
      </c>
      <c r="BH8" s="10">
        <v>60</v>
      </c>
    </row>
    <row r="9" spans="1:60" ht="25.5">
      <c r="A9" s="5" t="s">
        <v>5</v>
      </c>
      <c r="B9" s="6" t="str">
        <f>"Поступило средств в избирательный фонд, всего"</f>
        <v>Поступило средств в избирательный фонд, всего</v>
      </c>
      <c r="C9" s="7">
        <v>10</v>
      </c>
      <c r="D9" s="8">
        <v>142548.16</v>
      </c>
      <c r="E9" s="11">
        <v>1200</v>
      </c>
      <c r="F9" s="11">
        <v>2000</v>
      </c>
      <c r="G9" s="11">
        <v>2738.64</v>
      </c>
      <c r="H9" s="11">
        <v>1260</v>
      </c>
      <c r="I9" s="11">
        <v>7203.64</v>
      </c>
      <c r="J9" s="11">
        <v>2168.64</v>
      </c>
      <c r="K9" s="11">
        <v>100</v>
      </c>
      <c r="L9" s="11">
        <v>1200</v>
      </c>
      <c r="M9" s="11">
        <v>1200</v>
      </c>
      <c r="N9" s="11">
        <v>2168.64</v>
      </c>
      <c r="O9" s="11">
        <v>15000</v>
      </c>
      <c r="P9" s="11">
        <v>1150</v>
      </c>
      <c r="Q9" s="11">
        <v>1200</v>
      </c>
      <c r="R9" s="11">
        <v>1200</v>
      </c>
      <c r="S9" s="11">
        <v>0</v>
      </c>
      <c r="T9" s="11">
        <v>1200</v>
      </c>
      <c r="U9" s="11">
        <v>6695</v>
      </c>
      <c r="V9" s="11">
        <v>47684.56</v>
      </c>
      <c r="W9" s="11">
        <v>1200</v>
      </c>
      <c r="X9" s="11">
        <v>6500</v>
      </c>
      <c r="Y9" s="11">
        <v>0</v>
      </c>
      <c r="Z9" s="11">
        <v>2000</v>
      </c>
      <c r="AA9" s="11">
        <v>600</v>
      </c>
      <c r="AB9" s="11">
        <v>4088.64</v>
      </c>
      <c r="AC9" s="11">
        <v>2000</v>
      </c>
      <c r="AD9" s="11">
        <v>5613.64</v>
      </c>
      <c r="AE9" s="11">
        <v>7408.64</v>
      </c>
      <c r="AF9" s="11">
        <v>6640</v>
      </c>
      <c r="AG9" s="11">
        <v>5348.64</v>
      </c>
      <c r="AH9" s="11">
        <v>7200</v>
      </c>
      <c r="AI9" s="11">
        <v>1000</v>
      </c>
      <c r="AJ9" s="11">
        <v>1000</v>
      </c>
      <c r="AK9" s="11">
        <v>1200</v>
      </c>
      <c r="AL9" s="11">
        <v>1200</v>
      </c>
      <c r="AM9" s="11">
        <v>52999.56</v>
      </c>
      <c r="AN9" s="11">
        <v>500</v>
      </c>
      <c r="AO9" s="11">
        <v>1200</v>
      </c>
      <c r="AP9" s="11">
        <v>150</v>
      </c>
      <c r="AQ9" s="11">
        <v>150</v>
      </c>
      <c r="AR9" s="11">
        <v>6682.26</v>
      </c>
      <c r="AS9" s="11">
        <v>500</v>
      </c>
      <c r="AT9" s="11">
        <v>2000</v>
      </c>
      <c r="AU9" s="11">
        <v>1200</v>
      </c>
      <c r="AV9" s="11">
        <v>7152.26</v>
      </c>
      <c r="AW9" s="11">
        <v>1260</v>
      </c>
      <c r="AX9" s="11">
        <v>5000</v>
      </c>
      <c r="AY9" s="11">
        <v>500</v>
      </c>
      <c r="AZ9" s="11">
        <v>1200</v>
      </c>
      <c r="BA9" s="11">
        <v>500</v>
      </c>
      <c r="BB9" s="11">
        <v>500</v>
      </c>
      <c r="BC9" s="11">
        <v>1915</v>
      </c>
      <c r="BD9" s="11">
        <v>7152.26</v>
      </c>
      <c r="BE9" s="11">
        <v>1190</v>
      </c>
      <c r="BF9" s="11">
        <v>1200</v>
      </c>
      <c r="BG9" s="11">
        <v>1912.26</v>
      </c>
      <c r="BH9" s="11">
        <v>41864.04</v>
      </c>
    </row>
    <row r="10" spans="1:60">
      <c r="A10" s="5" t="s">
        <v>6</v>
      </c>
      <c r="B10" s="7" t="str">
        <f>"в том числе"</f>
        <v>в том числе</v>
      </c>
      <c r="C10" s="7"/>
      <c r="D10" s="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ht="51">
      <c r="A11" s="5" t="s">
        <v>7</v>
      </c>
      <c r="B11" s="6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7">
        <v>20</v>
      </c>
      <c r="D11" s="8">
        <v>142548.16</v>
      </c>
      <c r="E11" s="11">
        <v>1200</v>
      </c>
      <c r="F11" s="11">
        <v>2000</v>
      </c>
      <c r="G11" s="11">
        <v>2738.64</v>
      </c>
      <c r="H11" s="11">
        <v>1260</v>
      </c>
      <c r="I11" s="11">
        <v>7203.64</v>
      </c>
      <c r="J11" s="11">
        <v>2168.64</v>
      </c>
      <c r="K11" s="11">
        <v>100</v>
      </c>
      <c r="L11" s="11">
        <v>1200</v>
      </c>
      <c r="M11" s="11">
        <v>1200</v>
      </c>
      <c r="N11" s="11">
        <v>2168.64</v>
      </c>
      <c r="O11" s="11">
        <v>15000</v>
      </c>
      <c r="P11" s="11">
        <v>1150</v>
      </c>
      <c r="Q11" s="11">
        <v>1200</v>
      </c>
      <c r="R11" s="11">
        <v>1200</v>
      </c>
      <c r="S11" s="11">
        <v>0</v>
      </c>
      <c r="T11" s="11">
        <v>1200</v>
      </c>
      <c r="U11" s="11">
        <v>6695</v>
      </c>
      <c r="V11" s="11">
        <v>47684.56</v>
      </c>
      <c r="W11" s="11">
        <v>1200</v>
      </c>
      <c r="X11" s="11">
        <v>6500</v>
      </c>
      <c r="Y11" s="11">
        <v>0</v>
      </c>
      <c r="Z11" s="11">
        <v>2000</v>
      </c>
      <c r="AA11" s="11">
        <v>600</v>
      </c>
      <c r="AB11" s="11">
        <v>4088.64</v>
      </c>
      <c r="AC11" s="11">
        <v>2000</v>
      </c>
      <c r="AD11" s="11">
        <v>5613.64</v>
      </c>
      <c r="AE11" s="11">
        <v>7408.64</v>
      </c>
      <c r="AF11" s="11">
        <v>6640</v>
      </c>
      <c r="AG11" s="11">
        <v>5348.64</v>
      </c>
      <c r="AH11" s="11">
        <v>7200</v>
      </c>
      <c r="AI11" s="11">
        <v>1000</v>
      </c>
      <c r="AJ11" s="11">
        <v>1000</v>
      </c>
      <c r="AK11" s="11">
        <v>1200</v>
      </c>
      <c r="AL11" s="11">
        <v>1200</v>
      </c>
      <c r="AM11" s="11">
        <v>52999.56</v>
      </c>
      <c r="AN11" s="11">
        <v>500</v>
      </c>
      <c r="AO11" s="11">
        <v>1200</v>
      </c>
      <c r="AP11" s="11">
        <v>150</v>
      </c>
      <c r="AQ11" s="11">
        <v>150</v>
      </c>
      <c r="AR11" s="11">
        <v>6682.26</v>
      </c>
      <c r="AS11" s="11">
        <v>500</v>
      </c>
      <c r="AT11" s="11">
        <v>2000</v>
      </c>
      <c r="AU11" s="11">
        <v>1200</v>
      </c>
      <c r="AV11" s="11">
        <v>7152.26</v>
      </c>
      <c r="AW11" s="11">
        <v>1260</v>
      </c>
      <c r="AX11" s="11">
        <v>5000</v>
      </c>
      <c r="AY11" s="11">
        <v>500</v>
      </c>
      <c r="AZ11" s="11">
        <v>1200</v>
      </c>
      <c r="BA11" s="11">
        <v>500</v>
      </c>
      <c r="BB11" s="11">
        <v>500</v>
      </c>
      <c r="BC11" s="11">
        <v>1915</v>
      </c>
      <c r="BD11" s="11">
        <v>7152.26</v>
      </c>
      <c r="BE11" s="11">
        <v>1190</v>
      </c>
      <c r="BF11" s="11">
        <v>1200</v>
      </c>
      <c r="BG11" s="11">
        <v>1912.26</v>
      </c>
      <c r="BH11" s="11">
        <v>41864.04</v>
      </c>
    </row>
    <row r="12" spans="1:60">
      <c r="A12" s="5" t="s">
        <v>6</v>
      </c>
      <c r="B12" s="7" t="str">
        <f>"из них"</f>
        <v>из них</v>
      </c>
      <c r="C12" s="7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ht="51">
      <c r="A13" s="5" t="s">
        <v>8</v>
      </c>
      <c r="B13" s="6" t="str">
        <f>"Собственные средства политической партии / регионального отделения политической партии / кандидата"</f>
        <v>Собственные средства политической партии / регионального отделения политической партии / кандидата</v>
      </c>
      <c r="C13" s="7">
        <v>30</v>
      </c>
      <c r="D13" s="8">
        <v>142548.16</v>
      </c>
      <c r="E13" s="11">
        <v>1200</v>
      </c>
      <c r="F13" s="11">
        <v>2000</v>
      </c>
      <c r="G13" s="11">
        <v>2738.64</v>
      </c>
      <c r="H13" s="11">
        <v>1260</v>
      </c>
      <c r="I13" s="11">
        <v>7203.64</v>
      </c>
      <c r="J13" s="11">
        <v>2168.64</v>
      </c>
      <c r="K13" s="11">
        <v>100</v>
      </c>
      <c r="L13" s="11">
        <v>1200</v>
      </c>
      <c r="M13" s="11">
        <v>1200</v>
      </c>
      <c r="N13" s="11">
        <v>2168.64</v>
      </c>
      <c r="O13" s="11">
        <v>15000</v>
      </c>
      <c r="P13" s="11">
        <v>1150</v>
      </c>
      <c r="Q13" s="11">
        <v>1200</v>
      </c>
      <c r="R13" s="11">
        <v>1200</v>
      </c>
      <c r="S13" s="11">
        <v>0</v>
      </c>
      <c r="T13" s="11">
        <v>1200</v>
      </c>
      <c r="U13" s="11">
        <v>6695</v>
      </c>
      <c r="V13" s="11">
        <v>47684.56</v>
      </c>
      <c r="W13" s="11">
        <v>1200</v>
      </c>
      <c r="X13" s="11">
        <v>6500</v>
      </c>
      <c r="Y13" s="11">
        <v>0</v>
      </c>
      <c r="Z13" s="11">
        <v>2000</v>
      </c>
      <c r="AA13" s="11">
        <v>600</v>
      </c>
      <c r="AB13" s="11">
        <v>4088.64</v>
      </c>
      <c r="AC13" s="11">
        <v>2000</v>
      </c>
      <c r="AD13" s="11">
        <v>5613.64</v>
      </c>
      <c r="AE13" s="11">
        <v>7408.64</v>
      </c>
      <c r="AF13" s="11">
        <v>6640</v>
      </c>
      <c r="AG13" s="11">
        <v>5348.64</v>
      </c>
      <c r="AH13" s="11">
        <v>7200</v>
      </c>
      <c r="AI13" s="11">
        <v>1000</v>
      </c>
      <c r="AJ13" s="11">
        <v>1000</v>
      </c>
      <c r="AK13" s="11">
        <v>1200</v>
      </c>
      <c r="AL13" s="11">
        <v>1200</v>
      </c>
      <c r="AM13" s="11">
        <v>52999.56</v>
      </c>
      <c r="AN13" s="11">
        <v>500</v>
      </c>
      <c r="AO13" s="11">
        <v>1200</v>
      </c>
      <c r="AP13" s="11">
        <v>150</v>
      </c>
      <c r="AQ13" s="11">
        <v>150</v>
      </c>
      <c r="AR13" s="11">
        <v>6682.26</v>
      </c>
      <c r="AS13" s="11">
        <v>500</v>
      </c>
      <c r="AT13" s="11">
        <v>2000</v>
      </c>
      <c r="AU13" s="11">
        <v>1200</v>
      </c>
      <c r="AV13" s="11">
        <v>7152.26</v>
      </c>
      <c r="AW13" s="11">
        <v>1260</v>
      </c>
      <c r="AX13" s="11">
        <v>5000</v>
      </c>
      <c r="AY13" s="11">
        <v>500</v>
      </c>
      <c r="AZ13" s="11">
        <v>1200</v>
      </c>
      <c r="BA13" s="11">
        <v>500</v>
      </c>
      <c r="BB13" s="11">
        <v>500</v>
      </c>
      <c r="BC13" s="11">
        <v>1915</v>
      </c>
      <c r="BD13" s="11">
        <v>7152.26</v>
      </c>
      <c r="BE13" s="11">
        <v>1190</v>
      </c>
      <c r="BF13" s="11">
        <v>1200</v>
      </c>
      <c r="BG13" s="11">
        <v>1912.26</v>
      </c>
      <c r="BH13" s="11">
        <v>41864.04</v>
      </c>
    </row>
    <row r="14" spans="1:60" ht="38.25">
      <c r="A14" s="5" t="s">
        <v>9</v>
      </c>
      <c r="B14" s="6" t="str">
        <f>"Средства, выделенные кандидату выдвинувшей его политической партией"</f>
        <v>Средства, выделенные кандидату выдвинувшей его политической партией</v>
      </c>
      <c r="C14" s="7">
        <v>40</v>
      </c>
      <c r="D14" s="8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</row>
    <row r="15" spans="1:60" ht="25.5">
      <c r="A15" s="5" t="s">
        <v>10</v>
      </c>
      <c r="B15" s="6" t="str">
        <f>"Добровольные пожертвования гражданина"</f>
        <v>Добровольные пожертвования гражданина</v>
      </c>
      <c r="C15" s="7">
        <v>50</v>
      </c>
      <c r="D15" s="8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</row>
    <row r="16" spans="1:60" ht="25.5">
      <c r="A16" s="5" t="s">
        <v>11</v>
      </c>
      <c r="B16" s="6" t="str">
        <f>"Добровольные пожертвования юридического лица"</f>
        <v>Добровольные пожертвования юридического лица</v>
      </c>
      <c r="C16" s="7">
        <v>60</v>
      </c>
      <c r="D16" s="8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</row>
    <row r="17" spans="1:60" ht="76.5">
      <c r="A17" s="5" t="s">
        <v>12</v>
      </c>
      <c r="B17" s="6" t="str">
        <f>"Поступило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№67-ФЗ"</f>
        <v>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</v>
      </c>
      <c r="C17" s="7">
        <v>70</v>
      </c>
      <c r="D17" s="8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</row>
    <row r="18" spans="1:60">
      <c r="A18" s="5" t="s">
        <v>6</v>
      </c>
      <c r="B18" s="7" t="str">
        <f>"из них"</f>
        <v>из них</v>
      </c>
      <c r="C18" s="7"/>
      <c r="D18" s="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ht="89.25">
      <c r="A19" s="5" t="s">
        <v>13</v>
      </c>
      <c r="B19" s="6" t="str">
        <f>"Собственные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партией"</f>
        <v>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</v>
      </c>
      <c r="C19" s="7">
        <v>80</v>
      </c>
      <c r="D19" s="8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</row>
    <row r="20" spans="1:60">
      <c r="A20" s="5" t="s">
        <v>14</v>
      </c>
      <c r="B20" s="6" t="str">
        <f>"Средства гражданина"</f>
        <v>Средства гражданина</v>
      </c>
      <c r="C20" s="7">
        <v>90</v>
      </c>
      <c r="D20" s="8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</row>
    <row r="21" spans="1:60">
      <c r="A21" s="5" t="s">
        <v>15</v>
      </c>
      <c r="B21" s="6" t="str">
        <f>"Средства юридического лица"</f>
        <v>Средства юридического лица</v>
      </c>
      <c r="C21" s="7">
        <v>100</v>
      </c>
      <c r="D21" s="8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</row>
    <row r="22" spans="1:60" ht="25.5">
      <c r="A22" s="5" t="s">
        <v>16</v>
      </c>
      <c r="B22" s="6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2" s="7">
        <v>110</v>
      </c>
      <c r="D22" s="8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</row>
    <row r="23" spans="1:60">
      <c r="A23" s="5" t="s">
        <v>6</v>
      </c>
      <c r="B23" s="7" t="str">
        <f>"из них"</f>
        <v>из них</v>
      </c>
      <c r="C23" s="7"/>
      <c r="D23" s="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ht="25.5">
      <c r="A24" s="5" t="s">
        <v>17</v>
      </c>
      <c r="B24" s="6" t="str">
        <f>"Перечислено в доход федерального бюджета"</f>
        <v>Перечислено в доход федерального бюджета</v>
      </c>
      <c r="C24" s="7">
        <v>120</v>
      </c>
      <c r="D24" s="8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</row>
    <row r="25" spans="1:60" ht="38.25">
      <c r="A25" s="5" t="s">
        <v>18</v>
      </c>
      <c r="B25" s="6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5" s="7">
        <v>130</v>
      </c>
      <c r="D25" s="8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</row>
    <row r="26" spans="1:60">
      <c r="A26" s="5" t="s">
        <v>6</v>
      </c>
      <c r="B26" s="7" t="str">
        <f>"из них"</f>
        <v>из них</v>
      </c>
      <c r="C26" s="7"/>
      <c r="D26" s="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ht="51">
      <c r="A27" s="5" t="s">
        <v>19</v>
      </c>
      <c r="B27" s="6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7" s="7">
        <v>140</v>
      </c>
      <c r="D27" s="8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</row>
    <row r="28" spans="1:60" ht="63.75">
      <c r="A28" s="5" t="s">
        <v>20</v>
      </c>
      <c r="B28" s="6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8" s="7">
        <v>150</v>
      </c>
      <c r="D28" s="8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</row>
    <row r="29" spans="1:60" ht="38.25">
      <c r="A29" s="5" t="s">
        <v>21</v>
      </c>
      <c r="B29" s="6" t="str">
        <f>"Средств, поступивших с превышением предельного размера"</f>
        <v>Средств, поступивших с превышением предельного размера</v>
      </c>
      <c r="C29" s="7">
        <v>160</v>
      </c>
      <c r="D29" s="8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</row>
    <row r="30" spans="1:60" ht="38.25">
      <c r="A30" s="5" t="s">
        <v>22</v>
      </c>
      <c r="B30" s="6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0" s="7">
        <v>170</v>
      </c>
      <c r="D30" s="8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</row>
    <row r="31" spans="1:60">
      <c r="A31" s="5" t="s">
        <v>23</v>
      </c>
      <c r="B31" s="6" t="str">
        <f>"Израсходовано средств, всего"</f>
        <v>Израсходовано средств, всего</v>
      </c>
      <c r="C31" s="7">
        <v>180</v>
      </c>
      <c r="D31" s="8">
        <v>113813.62</v>
      </c>
      <c r="E31" s="11">
        <v>1190</v>
      </c>
      <c r="F31" s="11">
        <v>2000</v>
      </c>
      <c r="G31" s="11">
        <v>2738.64</v>
      </c>
      <c r="H31" s="11">
        <v>1260</v>
      </c>
      <c r="I31" s="11">
        <v>7203.64</v>
      </c>
      <c r="J31" s="11">
        <v>2168.64</v>
      </c>
      <c r="K31" s="11">
        <v>100</v>
      </c>
      <c r="L31" s="11">
        <v>1190</v>
      </c>
      <c r="M31" s="11">
        <v>1190</v>
      </c>
      <c r="N31" s="11">
        <v>2168.64</v>
      </c>
      <c r="O31" s="11">
        <v>50</v>
      </c>
      <c r="P31" s="11">
        <v>1150</v>
      </c>
      <c r="Q31" s="11">
        <v>1190</v>
      </c>
      <c r="R31" s="11">
        <v>1200</v>
      </c>
      <c r="S31" s="11">
        <v>0</v>
      </c>
      <c r="T31" s="11">
        <v>1190</v>
      </c>
      <c r="U31" s="11">
        <v>6695</v>
      </c>
      <c r="V31" s="11">
        <v>32684.560000000001</v>
      </c>
      <c r="W31" s="11">
        <v>1190</v>
      </c>
      <c r="X31" s="11">
        <v>6430</v>
      </c>
      <c r="Y31" s="11">
        <v>0</v>
      </c>
      <c r="Z31" s="11">
        <v>1920.6</v>
      </c>
      <c r="AA31" s="11">
        <v>100</v>
      </c>
      <c r="AB31" s="11">
        <v>4088.64</v>
      </c>
      <c r="AC31" s="11">
        <v>50</v>
      </c>
      <c r="AD31" s="11">
        <v>5613.64</v>
      </c>
      <c r="AE31" s="11">
        <v>7408.64</v>
      </c>
      <c r="AF31" s="11">
        <v>6640</v>
      </c>
      <c r="AG31" s="11">
        <v>5348.64</v>
      </c>
      <c r="AH31" s="11">
        <v>6430</v>
      </c>
      <c r="AI31" s="11">
        <v>60</v>
      </c>
      <c r="AJ31" s="11">
        <v>897.6</v>
      </c>
      <c r="AK31" s="11">
        <v>1190</v>
      </c>
      <c r="AL31" s="11">
        <v>1190</v>
      </c>
      <c r="AM31" s="11">
        <v>48557.760000000002</v>
      </c>
      <c r="AN31" s="11">
        <v>40</v>
      </c>
      <c r="AO31" s="11">
        <v>1190</v>
      </c>
      <c r="AP31" s="11">
        <v>100</v>
      </c>
      <c r="AQ31" s="11">
        <v>30</v>
      </c>
      <c r="AR31" s="11">
        <v>6682.26</v>
      </c>
      <c r="AS31" s="11">
        <v>100</v>
      </c>
      <c r="AT31" s="11">
        <v>50</v>
      </c>
      <c r="AU31" s="11">
        <v>1190</v>
      </c>
      <c r="AV31" s="11">
        <v>7152.26</v>
      </c>
      <c r="AW31" s="11">
        <v>1260</v>
      </c>
      <c r="AX31" s="11">
        <v>50</v>
      </c>
      <c r="AY31" s="11">
        <v>100</v>
      </c>
      <c r="AZ31" s="11">
        <v>1190</v>
      </c>
      <c r="BA31" s="11">
        <v>40</v>
      </c>
      <c r="BB31" s="11">
        <v>40</v>
      </c>
      <c r="BC31" s="11">
        <v>1912.26</v>
      </c>
      <c r="BD31" s="11">
        <v>7152.26</v>
      </c>
      <c r="BE31" s="11">
        <v>1190</v>
      </c>
      <c r="BF31" s="11">
        <v>1190</v>
      </c>
      <c r="BG31" s="11">
        <v>1912.26</v>
      </c>
      <c r="BH31" s="11">
        <v>32571.3</v>
      </c>
    </row>
    <row r="32" spans="1:60">
      <c r="A32" s="5" t="s">
        <v>6</v>
      </c>
      <c r="B32" s="7" t="str">
        <f>"из них"</f>
        <v>из них</v>
      </c>
      <c r="C32" s="7"/>
      <c r="D32" s="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25.5">
      <c r="A33" s="5" t="s">
        <v>24</v>
      </c>
      <c r="B33" s="6" t="str">
        <f>"На организацию сбора подписей избирателей"</f>
        <v>На организацию сбора подписей избирателей</v>
      </c>
      <c r="C33" s="7">
        <v>190</v>
      </c>
      <c r="D33" s="8">
        <v>3171</v>
      </c>
      <c r="E33" s="11">
        <v>0</v>
      </c>
      <c r="F33" s="11">
        <v>2000</v>
      </c>
      <c r="G33" s="11">
        <v>0</v>
      </c>
      <c r="H33" s="11">
        <v>0</v>
      </c>
      <c r="I33" s="11">
        <v>0</v>
      </c>
      <c r="J33" s="11">
        <v>0</v>
      </c>
      <c r="K33" s="11">
        <v>51</v>
      </c>
      <c r="L33" s="11">
        <v>0</v>
      </c>
      <c r="M33" s="11">
        <v>0</v>
      </c>
      <c r="N33" s="11">
        <v>0</v>
      </c>
      <c r="O33" s="11">
        <v>50</v>
      </c>
      <c r="P33" s="11">
        <v>0</v>
      </c>
      <c r="Q33" s="11">
        <v>0</v>
      </c>
      <c r="R33" s="11">
        <v>50</v>
      </c>
      <c r="S33" s="11">
        <v>0</v>
      </c>
      <c r="T33" s="11">
        <v>0</v>
      </c>
      <c r="U33" s="11">
        <v>100</v>
      </c>
      <c r="V33" s="11">
        <v>2251</v>
      </c>
      <c r="W33" s="11">
        <v>0</v>
      </c>
      <c r="X33" s="11">
        <v>0</v>
      </c>
      <c r="Y33" s="11">
        <v>0</v>
      </c>
      <c r="Z33" s="11">
        <v>0</v>
      </c>
      <c r="AA33" s="11">
        <v>100</v>
      </c>
      <c r="AB33" s="11">
        <v>0</v>
      </c>
      <c r="AC33" s="11">
        <v>50</v>
      </c>
      <c r="AD33" s="11">
        <v>0</v>
      </c>
      <c r="AE33" s="11">
        <v>0</v>
      </c>
      <c r="AF33" s="11">
        <v>100</v>
      </c>
      <c r="AG33" s="11">
        <v>0</v>
      </c>
      <c r="AH33" s="11">
        <v>0</v>
      </c>
      <c r="AI33" s="11">
        <v>60</v>
      </c>
      <c r="AJ33" s="11">
        <v>60</v>
      </c>
      <c r="AK33" s="11">
        <v>0</v>
      </c>
      <c r="AL33" s="11">
        <v>0</v>
      </c>
      <c r="AM33" s="11">
        <v>370</v>
      </c>
      <c r="AN33" s="11">
        <v>40</v>
      </c>
      <c r="AO33" s="11">
        <v>0</v>
      </c>
      <c r="AP33" s="11">
        <v>100</v>
      </c>
      <c r="AQ33" s="11">
        <v>30</v>
      </c>
      <c r="AR33" s="11">
        <v>0</v>
      </c>
      <c r="AS33" s="11">
        <v>100</v>
      </c>
      <c r="AT33" s="11">
        <v>50</v>
      </c>
      <c r="AU33" s="11">
        <v>0</v>
      </c>
      <c r="AV33" s="11">
        <v>0</v>
      </c>
      <c r="AW33" s="11">
        <v>0</v>
      </c>
      <c r="AX33" s="11">
        <v>50</v>
      </c>
      <c r="AY33" s="11">
        <v>100</v>
      </c>
      <c r="AZ33" s="11">
        <v>0</v>
      </c>
      <c r="BA33" s="11">
        <v>40</v>
      </c>
      <c r="BB33" s="11">
        <v>40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550</v>
      </c>
    </row>
    <row r="34" spans="1:60">
      <c r="A34" s="5" t="s">
        <v>6</v>
      </c>
      <c r="B34" s="7" t="str">
        <f>"из них"</f>
        <v>из них</v>
      </c>
      <c r="C34" s="7"/>
      <c r="D34" s="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38.25">
      <c r="A35" s="5" t="s">
        <v>25</v>
      </c>
      <c r="B35" s="6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5" s="7">
        <v>200</v>
      </c>
      <c r="D35" s="8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</row>
    <row r="36" spans="1:60" ht="25.5">
      <c r="A36" s="5" t="s">
        <v>26</v>
      </c>
      <c r="B36" s="6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6" s="7">
        <v>210</v>
      </c>
      <c r="D36" s="8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</row>
    <row r="37" spans="1:60" ht="38.25">
      <c r="A37" s="5" t="s">
        <v>27</v>
      </c>
      <c r="B37" s="6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7" s="7">
        <v>220</v>
      </c>
      <c r="D37" s="8">
        <v>44550</v>
      </c>
      <c r="E37" s="11">
        <v>0</v>
      </c>
      <c r="F37" s="11">
        <v>0</v>
      </c>
      <c r="G37" s="11">
        <v>0</v>
      </c>
      <c r="H37" s="11">
        <v>0</v>
      </c>
      <c r="I37" s="11">
        <v>5035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5035</v>
      </c>
      <c r="W37" s="11">
        <v>0</v>
      </c>
      <c r="X37" s="11">
        <v>5240</v>
      </c>
      <c r="Y37" s="11">
        <v>0</v>
      </c>
      <c r="Z37" s="11">
        <v>0</v>
      </c>
      <c r="AA37" s="11">
        <v>0</v>
      </c>
      <c r="AB37" s="11">
        <v>1920</v>
      </c>
      <c r="AC37" s="11">
        <v>0</v>
      </c>
      <c r="AD37" s="11">
        <v>3445</v>
      </c>
      <c r="AE37" s="11">
        <v>5240</v>
      </c>
      <c r="AF37" s="11">
        <v>0</v>
      </c>
      <c r="AG37" s="11">
        <v>3180</v>
      </c>
      <c r="AH37" s="11">
        <v>5240</v>
      </c>
      <c r="AI37" s="11">
        <v>0</v>
      </c>
      <c r="AJ37" s="11">
        <v>0</v>
      </c>
      <c r="AK37" s="11">
        <v>0</v>
      </c>
      <c r="AL37" s="11">
        <v>0</v>
      </c>
      <c r="AM37" s="11">
        <v>24265</v>
      </c>
      <c r="AN37" s="11">
        <v>0</v>
      </c>
      <c r="AO37" s="11">
        <v>0</v>
      </c>
      <c r="AP37" s="11">
        <v>0</v>
      </c>
      <c r="AQ37" s="11">
        <v>0</v>
      </c>
      <c r="AR37" s="11">
        <v>4770</v>
      </c>
      <c r="AS37" s="11">
        <v>0</v>
      </c>
      <c r="AT37" s="11">
        <v>0</v>
      </c>
      <c r="AU37" s="11">
        <v>0</v>
      </c>
      <c r="AV37" s="11">
        <v>5240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5240</v>
      </c>
      <c r="BE37" s="11">
        <v>0</v>
      </c>
      <c r="BF37" s="11">
        <v>0</v>
      </c>
      <c r="BG37" s="11">
        <v>0</v>
      </c>
      <c r="BH37" s="11">
        <v>15250</v>
      </c>
    </row>
    <row r="38" spans="1:60" ht="38.25">
      <c r="A38" s="5" t="s">
        <v>28</v>
      </c>
      <c r="B38" s="6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8" s="7">
        <v>230</v>
      </c>
      <c r="D38" s="8">
        <v>66043.62</v>
      </c>
      <c r="E38" s="11">
        <v>1190</v>
      </c>
      <c r="F38" s="11">
        <v>0</v>
      </c>
      <c r="G38" s="11">
        <v>2738.64</v>
      </c>
      <c r="H38" s="11">
        <v>1260</v>
      </c>
      <c r="I38" s="11">
        <v>2168.64</v>
      </c>
      <c r="J38" s="11">
        <v>2168.64</v>
      </c>
      <c r="K38" s="11">
        <v>0</v>
      </c>
      <c r="L38" s="11">
        <v>1190</v>
      </c>
      <c r="M38" s="11">
        <v>1190</v>
      </c>
      <c r="N38" s="11">
        <v>2168.64</v>
      </c>
      <c r="O38" s="11">
        <v>0</v>
      </c>
      <c r="P38" s="11">
        <v>1150</v>
      </c>
      <c r="Q38" s="11">
        <v>1190</v>
      </c>
      <c r="R38" s="11">
        <v>1150</v>
      </c>
      <c r="S38" s="11">
        <v>0</v>
      </c>
      <c r="T38" s="11">
        <v>1190</v>
      </c>
      <c r="U38" s="11">
        <v>6595</v>
      </c>
      <c r="V38" s="11">
        <v>25349.56</v>
      </c>
      <c r="W38" s="11">
        <v>1190</v>
      </c>
      <c r="X38" s="11">
        <v>1190</v>
      </c>
      <c r="Y38" s="11">
        <v>0</v>
      </c>
      <c r="Z38" s="11">
        <v>1920.6</v>
      </c>
      <c r="AA38" s="11">
        <v>0</v>
      </c>
      <c r="AB38" s="11">
        <v>2168.64</v>
      </c>
      <c r="AC38" s="11">
        <v>0</v>
      </c>
      <c r="AD38" s="11">
        <v>2168.64</v>
      </c>
      <c r="AE38" s="11">
        <v>2168.64</v>
      </c>
      <c r="AF38" s="11">
        <v>6540</v>
      </c>
      <c r="AG38" s="11">
        <v>2168.64</v>
      </c>
      <c r="AH38" s="11">
        <v>1190</v>
      </c>
      <c r="AI38" s="11">
        <v>0</v>
      </c>
      <c r="AJ38" s="11">
        <v>837.6</v>
      </c>
      <c r="AK38" s="11">
        <v>1190</v>
      </c>
      <c r="AL38" s="11">
        <v>1190</v>
      </c>
      <c r="AM38" s="11">
        <v>23922.76</v>
      </c>
      <c r="AN38" s="11">
        <v>0</v>
      </c>
      <c r="AO38" s="11">
        <v>1190</v>
      </c>
      <c r="AP38" s="11">
        <v>0</v>
      </c>
      <c r="AQ38" s="11">
        <v>0</v>
      </c>
      <c r="AR38" s="11">
        <v>1912.26</v>
      </c>
      <c r="AS38" s="11">
        <v>0</v>
      </c>
      <c r="AT38" s="11">
        <v>0</v>
      </c>
      <c r="AU38" s="11">
        <v>1190</v>
      </c>
      <c r="AV38" s="11">
        <v>1912.26</v>
      </c>
      <c r="AW38" s="11">
        <v>1260</v>
      </c>
      <c r="AX38" s="11">
        <v>0</v>
      </c>
      <c r="AY38" s="11">
        <v>0</v>
      </c>
      <c r="AZ38" s="11">
        <v>1190</v>
      </c>
      <c r="BA38" s="11">
        <v>0</v>
      </c>
      <c r="BB38" s="11">
        <v>0</v>
      </c>
      <c r="BC38" s="11">
        <v>1912.26</v>
      </c>
      <c r="BD38" s="11">
        <v>1912.26</v>
      </c>
      <c r="BE38" s="11">
        <v>1190</v>
      </c>
      <c r="BF38" s="11">
        <v>1190</v>
      </c>
      <c r="BG38" s="11">
        <v>1912.26</v>
      </c>
      <c r="BH38" s="11">
        <v>16771.3</v>
      </c>
    </row>
    <row r="39" spans="1:60" ht="25.5">
      <c r="A39" s="5" t="s">
        <v>29</v>
      </c>
      <c r="B39" s="6" t="str">
        <f>"На проведение публичных массовых мероприятий"</f>
        <v>На проведение публичных массовых мероприятий</v>
      </c>
      <c r="C39" s="7">
        <v>240</v>
      </c>
      <c r="D39" s="8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</row>
    <row r="40" spans="1:60" ht="38.25">
      <c r="A40" s="5" t="s">
        <v>30</v>
      </c>
      <c r="B40" s="6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0" s="7">
        <v>250</v>
      </c>
      <c r="D40" s="8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</row>
    <row r="41" spans="1:60" ht="51">
      <c r="A41" s="5" t="s">
        <v>31</v>
      </c>
      <c r="B41" s="6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1" s="7">
        <v>260</v>
      </c>
      <c r="D41" s="8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</row>
    <row r="42" spans="1:60" ht="51">
      <c r="A42" s="5" t="s">
        <v>32</v>
      </c>
      <c r="B42" s="6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2" s="7">
        <v>270</v>
      </c>
      <c r="D42" s="8">
        <v>49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49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49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</row>
    <row r="43" spans="1:60" ht="63.75">
      <c r="A43" s="5" t="s">
        <v>34</v>
      </c>
      <c r="B43" s="6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3" s="7">
        <v>280</v>
      </c>
      <c r="D43" s="8">
        <v>28655.14</v>
      </c>
      <c r="E43" s="11">
        <v>10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10</v>
      </c>
      <c r="M43" s="11">
        <v>10</v>
      </c>
      <c r="N43" s="11">
        <v>0</v>
      </c>
      <c r="O43" s="11">
        <v>14950</v>
      </c>
      <c r="P43" s="11">
        <v>0</v>
      </c>
      <c r="Q43" s="11">
        <v>10</v>
      </c>
      <c r="R43" s="11">
        <v>0</v>
      </c>
      <c r="S43" s="11">
        <v>0</v>
      </c>
      <c r="T43" s="11">
        <v>10</v>
      </c>
      <c r="U43" s="11">
        <v>0</v>
      </c>
      <c r="V43" s="11">
        <v>15000</v>
      </c>
      <c r="W43" s="11">
        <v>10</v>
      </c>
      <c r="X43" s="11">
        <v>70</v>
      </c>
      <c r="Y43" s="11">
        <v>0</v>
      </c>
      <c r="Z43" s="11">
        <v>0</v>
      </c>
      <c r="AA43" s="11">
        <v>500</v>
      </c>
      <c r="AB43" s="11">
        <v>0</v>
      </c>
      <c r="AC43" s="11">
        <v>1950</v>
      </c>
      <c r="AD43" s="11">
        <v>0</v>
      </c>
      <c r="AE43" s="11">
        <v>0</v>
      </c>
      <c r="AF43" s="11">
        <v>0</v>
      </c>
      <c r="AG43" s="11">
        <v>0</v>
      </c>
      <c r="AH43" s="11">
        <v>770</v>
      </c>
      <c r="AI43" s="11">
        <v>940</v>
      </c>
      <c r="AJ43" s="11">
        <v>102.4</v>
      </c>
      <c r="AK43" s="11">
        <v>10</v>
      </c>
      <c r="AL43" s="11">
        <v>10</v>
      </c>
      <c r="AM43" s="11">
        <v>4362.3999999999996</v>
      </c>
      <c r="AN43" s="11">
        <v>460</v>
      </c>
      <c r="AO43" s="11">
        <v>10</v>
      </c>
      <c r="AP43" s="11">
        <v>50</v>
      </c>
      <c r="AQ43" s="11">
        <v>120</v>
      </c>
      <c r="AR43" s="11">
        <v>0</v>
      </c>
      <c r="AS43" s="11">
        <v>400</v>
      </c>
      <c r="AT43" s="11">
        <v>1950</v>
      </c>
      <c r="AU43" s="11">
        <v>10</v>
      </c>
      <c r="AV43" s="11">
        <v>0</v>
      </c>
      <c r="AW43" s="11">
        <v>0</v>
      </c>
      <c r="AX43" s="11">
        <v>4950</v>
      </c>
      <c r="AY43" s="11">
        <v>400</v>
      </c>
      <c r="AZ43" s="11">
        <v>10</v>
      </c>
      <c r="BA43" s="11">
        <v>460</v>
      </c>
      <c r="BB43" s="11">
        <v>460</v>
      </c>
      <c r="BC43" s="11">
        <v>2.74</v>
      </c>
      <c r="BD43" s="11">
        <v>0</v>
      </c>
      <c r="BE43" s="11">
        <v>0</v>
      </c>
      <c r="BF43" s="11">
        <v>10</v>
      </c>
      <c r="BG43" s="11">
        <v>0</v>
      </c>
      <c r="BH43" s="11">
        <v>9292.74</v>
      </c>
    </row>
    <row r="44" spans="1:60" ht="38.25">
      <c r="A44" s="5" t="s">
        <v>33</v>
      </c>
      <c r="B44" s="6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44" s="7">
        <v>290</v>
      </c>
      <c r="D44" s="8">
        <v>79.400000000000006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79.400000000000006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79.400000000000006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</row>
  </sheetData>
  <mergeCells count="3">
    <mergeCell ref="A2:BH2"/>
    <mergeCell ref="A3:BH3"/>
    <mergeCell ref="A4:BH4"/>
  </mergeCells>
  <pageMargins left="0.34722222222222221" right="0.1388888888888889" top="0.1388888888888889" bottom="0.1388888888888889" header="0.3" footer="0.3"/>
  <pageSetup paperSize="9" scale="3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Kfpp67</dc:creator>
  <cp:lastModifiedBy>admin</cp:lastModifiedBy>
  <dcterms:created xsi:type="dcterms:W3CDTF">2019-10-31T13:00:46Z</dcterms:created>
  <dcterms:modified xsi:type="dcterms:W3CDTF">2019-10-31T13:23:04Z</dcterms:modified>
</cp:coreProperties>
</file>